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firstSheet="1" activeTab="1"/>
  </bookViews>
  <sheets>
    <sheet name="доходы за 2022" sheetId="4" state="hidden" r:id="rId1"/>
    <sheet name="Лист1" sheetId="1" r:id="rId2"/>
    <sheet name="Лист2" sheetId="2" r:id="rId3"/>
    <sheet name="Лист3" sheetId="3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E11" i="1" l="1"/>
  <c r="E9" i="1" l="1"/>
  <c r="E8" i="1"/>
  <c r="E7" i="1"/>
  <c r="E5" i="1" l="1"/>
  <c r="E12" i="1" s="1"/>
  <c r="E6" i="1"/>
  <c r="B43" i="4"/>
  <c r="B44" i="4" s="1"/>
  <c r="E39" i="4"/>
  <c r="AA37" i="4"/>
  <c r="AA39" i="4" s="1"/>
  <c r="Y37" i="4"/>
  <c r="Y39" i="4" s="1"/>
  <c r="W37" i="4"/>
  <c r="U37" i="4"/>
  <c r="S37" i="4"/>
  <c r="S39" i="4" s="1"/>
  <c r="Q37" i="4"/>
  <c r="Q39" i="4" s="1"/>
  <c r="O37" i="4"/>
  <c r="M37" i="4"/>
  <c r="K37" i="4"/>
  <c r="K39" i="4" s="1"/>
  <c r="I37" i="4"/>
  <c r="B37" i="4" s="1"/>
  <c r="G37" i="4"/>
  <c r="C36" i="4"/>
  <c r="C37" i="4" s="1"/>
  <c r="B36" i="4"/>
  <c r="AA33" i="4"/>
  <c r="Y33" i="4"/>
  <c r="W33" i="4"/>
  <c r="U33" i="4"/>
  <c r="S33" i="4"/>
  <c r="Q33" i="4"/>
  <c r="O33" i="4"/>
  <c r="M33" i="4"/>
  <c r="K33" i="4"/>
  <c r="I33" i="4"/>
  <c r="G33" i="4"/>
  <c r="B33" i="4" s="1"/>
  <c r="E33" i="4"/>
  <c r="C32" i="4"/>
  <c r="C33" i="4" s="1"/>
  <c r="B32" i="4"/>
  <c r="AA29" i="4"/>
  <c r="Y29" i="4"/>
  <c r="W29" i="4"/>
  <c r="W39" i="4" s="1"/>
  <c r="U29" i="4"/>
  <c r="U39" i="4" s="1"/>
  <c r="S29" i="4"/>
  <c r="Q29" i="4"/>
  <c r="O29" i="4"/>
  <c r="O39" i="4" s="1"/>
  <c r="M29" i="4"/>
  <c r="M39" i="4" s="1"/>
  <c r="K29" i="4"/>
  <c r="I29" i="4"/>
  <c r="G29" i="4"/>
  <c r="G39" i="4" s="1"/>
  <c r="C28" i="4"/>
  <c r="C29" i="4" s="1"/>
  <c r="B28" i="4"/>
  <c r="B29" i="4" s="1"/>
  <c r="M25" i="4"/>
  <c r="AA21" i="4"/>
  <c r="W21" i="4"/>
  <c r="U21" i="4"/>
  <c r="S21" i="4"/>
  <c r="O21" i="4"/>
  <c r="M21" i="4"/>
  <c r="K21" i="4"/>
  <c r="I21" i="4"/>
  <c r="G21" i="4"/>
  <c r="E21" i="4"/>
  <c r="O22" i="4" s="1"/>
  <c r="AA20" i="4"/>
  <c r="Y20" i="4"/>
  <c r="Y21" i="4" s="1"/>
  <c r="D20" i="4"/>
  <c r="C20" i="4"/>
  <c r="D19" i="4"/>
  <c r="D18" i="4"/>
  <c r="C18" i="4"/>
  <c r="D17" i="4"/>
  <c r="D16" i="4"/>
  <c r="D15" i="4"/>
  <c r="D14" i="4"/>
  <c r="D13" i="4"/>
  <c r="D12" i="4"/>
  <c r="C12" i="4"/>
  <c r="D11" i="4"/>
  <c r="C24" i="4" s="1"/>
  <c r="Q10" i="4"/>
  <c r="Q21" i="4" s="1"/>
  <c r="D10" i="4"/>
  <c r="C10" i="4"/>
  <c r="D9" i="4"/>
  <c r="C9" i="4"/>
  <c r="D8" i="4"/>
  <c r="C8" i="4"/>
  <c r="D7" i="4"/>
  <c r="D21" i="4" s="1"/>
  <c r="D6" i="4"/>
  <c r="D5" i="4"/>
  <c r="D4" i="4"/>
  <c r="C4" i="4"/>
  <c r="D3" i="4"/>
  <c r="C3" i="4"/>
  <c r="C21" i="4" s="1"/>
  <c r="U22" i="4" l="1"/>
  <c r="AA22" i="4" s="1"/>
  <c r="I39" i="4"/>
  <c r="I22" i="4"/>
  <c r="D24" i="4"/>
</calcChain>
</file>

<file path=xl/comments1.xml><?xml version="1.0" encoding="utf-8"?>
<comments xmlns="http://schemas.openxmlformats.org/spreadsheetml/2006/main">
  <authors>
    <author>Автор</author>
  </authors>
  <commentList>
    <comment ref="L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 март</t>
        </r>
      </text>
    </comment>
  </commentList>
</comments>
</file>

<file path=xl/sharedStrings.xml><?xml version="1.0" encoding="utf-8"?>
<sst xmlns="http://schemas.openxmlformats.org/spreadsheetml/2006/main" count="102" uniqueCount="79">
  <si>
    <t>№ п.п.</t>
  </si>
  <si>
    <t>Наименование имущества</t>
  </si>
  <si>
    <t>Адрес</t>
  </si>
  <si>
    <t>Оплаченная сумма за год, руб.</t>
  </si>
  <si>
    <t>сети теплоснабжения</t>
  </si>
  <si>
    <t>п. Заречный</t>
  </si>
  <si>
    <t xml:space="preserve">котельная </t>
  </si>
  <si>
    <t>нежилое помещение</t>
  </si>
  <si>
    <t>п. Можарский, 6а</t>
  </si>
  <si>
    <t>п. Козулька, ул. Заводская, 30А</t>
  </si>
  <si>
    <t>Итого</t>
  </si>
  <si>
    <t>Исп.:Шарманова Александра Валерьевна</t>
  </si>
  <si>
    <t>8(39154)-4-15-08</t>
  </si>
  <si>
    <t>Арендатор</t>
  </si>
  <si>
    <t>АО "Ростелеком"</t>
  </si>
  <si>
    <t>с. Шадрино, ул. Школьная, 1 а пом.1</t>
  </si>
  <si>
    <t>часть нежилого помещения</t>
  </si>
  <si>
    <t>с. Шадрино, ул. Школьная, 4</t>
  </si>
  <si>
    <t>ООО "Милеком"</t>
  </si>
  <si>
    <t>п. Кедровый</t>
  </si>
  <si>
    <t>АО "КрасЭко"</t>
  </si>
  <si>
    <t>кбк 01511105075050000120</t>
  </si>
  <si>
    <t>Контрагент</t>
  </si>
  <si>
    <t>Договор</t>
  </si>
  <si>
    <t>начислено за 2022</t>
  </si>
  <si>
    <t>2022г.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</si>
  <si>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</si>
  <si>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</si>
  <si>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</si>
  <si>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</si>
  <si>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</si>
  <si>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</si>
  <si>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</si>
  <si>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</si>
  <si>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</si>
  <si>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</si>
  <si>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</si>
  <si>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</si>
  <si>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АО "КРАСЭКО"</t>
  </si>
  <si>
    <t>№38/13 от 07.03.2014</t>
  </si>
  <si>
    <t>№2-31/18 от 18.10.2018</t>
  </si>
  <si>
    <t>Дементьева</t>
  </si>
  <si>
    <t>Ростелеком</t>
  </si>
  <si>
    <t>№1 от 04.04.2019</t>
  </si>
  <si>
    <t>№2 от 04.04.2019</t>
  </si>
  <si>
    <t>№ 1 от 04.03.2020</t>
  </si>
  <si>
    <t>№2 от 04.03.2020</t>
  </si>
  <si>
    <t>Т2 Мобайл</t>
  </si>
  <si>
    <t>№5 от 01.04.2019</t>
  </si>
  <si>
    <t>ИП Туров</t>
  </si>
  <si>
    <t>долг</t>
  </si>
  <si>
    <t>дог №3 от 5.08.2020</t>
  </si>
  <si>
    <t>ИП Дементьева</t>
  </si>
  <si>
    <t>№4 от 05.09.2019г.</t>
  </si>
  <si>
    <t>№5-31/17 от 02.10.2017 (остаток зад-ти)</t>
  </si>
  <si>
    <t>№30-6/17 от 15.12.2017 (01.01.2018 - 15.07.2018)</t>
  </si>
  <si>
    <t>№1-31/18 от 30.08.2018 (срок действия с 01.09.2018 по 14.07.2019)</t>
  </si>
  <si>
    <t>№1-31/19 от 15.07.2019 (срок действия с 15.07.2019 по 29.10.2019)</t>
  </si>
  <si>
    <t>№4-31/19 от 29.10.2019 (срок действия договора с 30.10.2019 по заключ конц соглаш)</t>
  </si>
  <si>
    <t>ООО "ЛЮКС"</t>
  </si>
  <si>
    <t>ООО "Севераж"</t>
  </si>
  <si>
    <t>06.12.2022; 22.12.2022</t>
  </si>
  <si>
    <t>остаток долга по Турову</t>
  </si>
  <si>
    <t>Красэко по соглашению о рассрочке</t>
  </si>
  <si>
    <t>общ</t>
  </si>
  <si>
    <t>осн</t>
  </si>
  <si>
    <t>рассрочка</t>
  </si>
  <si>
    <t>№4-31/19 от 29.10.2019</t>
  </si>
  <si>
    <t>итого</t>
  </si>
  <si>
    <t>остаток отсрочки по окт</t>
  </si>
  <si>
    <t>отсрочка в мес</t>
  </si>
  <si>
    <t>оплата отсрочки за ноябрь и дек</t>
  </si>
  <si>
    <t>остаток а 2022г.</t>
  </si>
  <si>
    <t>объекты водоотведения</t>
  </si>
  <si>
    <t>п. Можарский, п. Козулька, п. Заречный</t>
  </si>
  <si>
    <t>ООО "Агидель"</t>
  </si>
  <si>
    <t xml:space="preserve">ООО "Пилар" </t>
  </si>
  <si>
    <t>Отчет об использовании имущества, находящегося в муниципальной собственности за 2024г. 
(КБК 015 111 05075 05 0000 120, КБК 015 111 05075 05 2100 120)</t>
  </si>
  <si>
    <t>Заместитель главы района по финансово-экономическим
 вопросам-начальник финансового управления                                              О.Л. Курцева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</si>
</sst>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Font="0" applyFill="0" applyBorder="0" applyAlignment="0" applyProtection="0"/>
    <xf numFmtId="0" fontId="13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164" fontId="1" fillId="0" borderId="0" xfId="0" applyNumberFormat="1" applyFont="1"/>
    <xf numFmtId="4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9" fillId="0" borderId="1" xfId="0" applyFont="1" applyBorder="1"/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14" fontId="0" fillId="0" borderId="1" xfId="0" applyNumberFormat="1" applyBorder="1"/>
    <xf numFmtId="0" fontId="10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wrapText="1"/>
    </xf>
    <xf numFmtId="0" fontId="0" fillId="0" borderId="1" xfId="0" applyFill="1" applyBorder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4" fontId="1" fillId="0" borderId="0" xfId="0" applyNumberFormat="1" applyFont="1"/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" fontId="4" fillId="0" borderId="1" xfId="0" applyNumberFormat="1" applyFont="1" applyFill="1" applyBorder="1" applyAlignment="1">
      <alignment horizontal="center"/>
    </xf>
  </cellXfs>
  <cellStyles count="3">
    <cellStyle name="Денежный 2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72;&#1088;&#1084;&#1072;&#1085;&#1086;&#1074;&#1072;/Desktop/&#1064;&#1072;&#1088;&#1084;&#1072;&#1085;&#1086;&#1074;&#1072;%20&#1086;&#1082;&#1090;&#1103;&#1073;&#1088;&#1100;%202018/&#1040;&#1056;&#1045;&#1053;&#1044;&#1040;%20&#1084;&#1091;&#1085;&#1080;&#1094;%20&#1080;&#1084;&#1091;&#1097;&#1077;&#1089;&#1090;&#1074;&#1072;/&#1089;&#1074;&#1086;&#1076;&#1085;&#1099;&#1081;%20&#1088;&#1077;&#1077;&#1089;&#1090;&#1088;%20&#1087;&#1086;%20&#1085;&#1077;&#1078;&#1080;&#1083;&#1099;&#1084;%20&#1087;&#1086;&#1084;&#1077;&#1097;&#1077;&#1085;&#1080;&#1103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 за 2025"/>
      <sheetName val="доходы за 2024 "/>
      <sheetName val="для бухгалтерии 01.01.2023 "/>
      <sheetName val="доходы за 2023"/>
      <sheetName val="для бухгалтерии 01.01.2022"/>
      <sheetName val="для бухгалтерии 01.01.2021"/>
      <sheetName val="для бухгалтерии 01.10.2020"/>
      <sheetName val="для бухгалтерии 01.07.2020"/>
      <sheetName val="для бухгалтерии 01.04.2020"/>
      <sheetName val="доходы за 2022"/>
      <sheetName val="доходы за 2021"/>
      <sheetName val="доходы за 2020"/>
      <sheetName val="доходы за 2019"/>
      <sheetName val="для бухгалтерии 01.01.2020"/>
      <sheetName val="КБК"/>
      <sheetName val="дох за 2019г."/>
      <sheetName val="Лист1"/>
      <sheetName val="для бухгалтерии 01.10.2019"/>
      <sheetName val="для бухгалтерии 01.07.2019"/>
      <sheetName val="для бухгалтерии 01.01.2019"/>
      <sheetName val="Лист3 (2)"/>
      <sheetName val="договора аренды"/>
      <sheetName val="доходы за 2018г."/>
      <sheetName val="оплата по договорам"/>
      <sheetName val="для бухгалтер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D11">
            <v>157234.56</v>
          </cell>
        </row>
      </sheetData>
      <sheetData sheetId="12">
        <row r="16">
          <cell r="D16">
            <v>701.68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4"/>
  <sheetViews>
    <sheetView zoomScale="90" zoomScaleNormal="90" workbookViewId="0">
      <pane xSplit="4" ySplit="2" topLeftCell="H3" activePane="bottomRight" state="frozen"/>
      <selection pane="topRight" activeCell="D1" sqref="D1"/>
      <selection pane="bottomLeft" activeCell="A3" sqref="A3"/>
      <selection pane="bottomRight" activeCell="D21" sqref="D21"/>
    </sheetView>
  </sheetViews>
  <sheetFormatPr defaultRowHeight="15" x14ac:dyDescent="0.25"/>
  <cols>
    <col min="1" max="1" width="18.85546875" customWidth="1"/>
    <col min="2" max="3" width="18.5703125" customWidth="1"/>
    <col min="4" max="4" width="10.42578125" bestFit="1" customWidth="1"/>
    <col min="5" max="5" width="11.140625" customWidth="1"/>
    <col min="6" max="6" width="11.42578125" customWidth="1"/>
    <col min="7" max="7" width="9.28515625" bestFit="1" customWidth="1"/>
    <col min="8" max="8" width="11.28515625" customWidth="1"/>
    <col min="9" max="9" width="9.5703125" bestFit="1" customWidth="1"/>
    <col min="10" max="10" width="11.5703125" customWidth="1"/>
    <col min="11" max="11" width="9.28515625" bestFit="1" customWidth="1"/>
    <col min="12" max="12" width="10.7109375" customWidth="1"/>
    <col min="13" max="13" width="9.28515625" bestFit="1" customWidth="1"/>
    <col min="14" max="14" width="11.85546875" customWidth="1"/>
    <col min="15" max="15" width="9.5703125" bestFit="1" customWidth="1"/>
    <col min="16" max="16" width="12.42578125" customWidth="1"/>
    <col min="17" max="17" width="9.28515625" bestFit="1" customWidth="1"/>
    <col min="18" max="18" width="13.42578125" customWidth="1"/>
    <col min="19" max="19" width="9.28515625" bestFit="1" customWidth="1"/>
    <col min="20" max="20" width="12.5703125" customWidth="1"/>
    <col min="21" max="21" width="9.5703125" bestFit="1" customWidth="1"/>
    <col min="22" max="22" width="12.7109375" customWidth="1"/>
    <col min="23" max="23" width="9.28515625" bestFit="1" customWidth="1"/>
    <col min="24" max="24" width="11" bestFit="1" customWidth="1"/>
    <col min="25" max="25" width="9.28515625" bestFit="1" customWidth="1"/>
    <col min="26" max="26" width="11.5703125" customWidth="1"/>
    <col min="27" max="27" width="9.5703125" bestFit="1" customWidth="1"/>
    <col min="28" max="28" width="12" customWidth="1"/>
  </cols>
  <sheetData>
    <row r="1" spans="1:28" x14ac:dyDescent="0.25">
      <c r="B1" t="s">
        <v>21</v>
      </c>
    </row>
    <row r="2" spans="1:28" x14ac:dyDescent="0.25">
      <c r="A2" s="10" t="s">
        <v>22</v>
      </c>
      <c r="B2" s="10" t="s">
        <v>23</v>
      </c>
      <c r="C2" s="11" t="s">
        <v>24</v>
      </c>
      <c r="D2" s="10" t="s">
        <v>25</v>
      </c>
      <c r="E2" s="12" t="s">
        <v>26</v>
      </c>
      <c r="F2" s="12"/>
      <c r="G2" s="12" t="s">
        <v>27</v>
      </c>
      <c r="H2" s="12"/>
      <c r="I2" s="12" t="s">
        <v>28</v>
      </c>
      <c r="J2" s="12"/>
      <c r="K2" s="12" t="s">
        <v>29</v>
      </c>
      <c r="L2" s="12"/>
      <c r="M2" s="12" t="s">
        <v>30</v>
      </c>
      <c r="N2" s="12"/>
      <c r="O2" s="12" t="s">
        <v>31</v>
      </c>
      <c r="P2" s="12"/>
      <c r="Q2" s="12" t="s">
        <v>32</v>
      </c>
      <c r="R2" s="12"/>
      <c r="S2" s="12" t="s">
        <v>33</v>
      </c>
      <c r="T2" s="12"/>
      <c r="U2" s="12" t="s">
        <v>34</v>
      </c>
      <c r="V2" s="12"/>
      <c r="W2" s="12" t="s">
        <v>35</v>
      </c>
      <c r="X2" s="12"/>
      <c r="Y2" s="12" t="s">
        <v>36</v>
      </c>
      <c r="Z2" s="12"/>
      <c r="AA2" s="12" t="s">
        <v>37</v>
      </c>
      <c r="AB2" s="12"/>
    </row>
    <row r="3" spans="1:28" ht="30" x14ac:dyDescent="0.25">
      <c r="A3" s="13" t="s">
        <v>38</v>
      </c>
      <c r="B3" s="14" t="s">
        <v>39</v>
      </c>
      <c r="C3" s="15">
        <f>8326.06*12</f>
        <v>99912.72</v>
      </c>
      <c r="D3" s="14">
        <f>E3+G3+I3+K3+M3+O3+Q3+S3+U3+W3+Y3+AA3</f>
        <v>99912.719999999987</v>
      </c>
      <c r="E3" s="16">
        <v>8326.06</v>
      </c>
      <c r="F3" s="17">
        <v>44571</v>
      </c>
      <c r="G3" s="16">
        <v>8326.06</v>
      </c>
      <c r="H3" s="17">
        <v>44601</v>
      </c>
      <c r="I3" s="16">
        <v>8326.06</v>
      </c>
      <c r="J3" s="17">
        <v>44629</v>
      </c>
      <c r="K3" s="16">
        <v>8326.06</v>
      </c>
      <c r="L3" s="17">
        <v>44662</v>
      </c>
      <c r="M3" s="16">
        <v>8326.06</v>
      </c>
      <c r="N3" s="17">
        <v>44692</v>
      </c>
      <c r="O3" s="16">
        <v>8326.06</v>
      </c>
      <c r="P3" s="17">
        <v>44721</v>
      </c>
      <c r="Q3" s="16">
        <v>8326.06</v>
      </c>
      <c r="R3" s="17">
        <v>44753</v>
      </c>
      <c r="S3" s="16">
        <v>8326.06</v>
      </c>
      <c r="T3" s="17">
        <v>44782</v>
      </c>
      <c r="U3" s="16">
        <v>8326.06</v>
      </c>
      <c r="V3" s="17">
        <v>44813</v>
      </c>
      <c r="W3" s="16">
        <v>8326.06</v>
      </c>
      <c r="X3" s="17">
        <v>44844</v>
      </c>
      <c r="Y3" s="16">
        <v>8326.06</v>
      </c>
      <c r="Z3" s="17">
        <v>44874</v>
      </c>
      <c r="AA3" s="16">
        <v>8326.06</v>
      </c>
      <c r="AB3" s="17">
        <v>44904</v>
      </c>
    </row>
    <row r="4" spans="1:28" ht="30" x14ac:dyDescent="0.25">
      <c r="A4" s="13" t="s">
        <v>38</v>
      </c>
      <c r="B4" s="14" t="s">
        <v>40</v>
      </c>
      <c r="C4" s="15">
        <f>5000*12</f>
        <v>60000</v>
      </c>
      <c r="D4" s="14">
        <f>E4+G4+I4+K4+M4+O4+Q4+S4+U4+W4+Y4+AA4</f>
        <v>60000</v>
      </c>
      <c r="E4" s="16">
        <v>5000</v>
      </c>
      <c r="F4" s="17">
        <v>44592</v>
      </c>
      <c r="G4" s="16">
        <v>5000</v>
      </c>
      <c r="H4" s="17">
        <v>44620</v>
      </c>
      <c r="I4" s="16">
        <v>5000</v>
      </c>
      <c r="J4" s="17">
        <v>44650</v>
      </c>
      <c r="K4" s="16">
        <v>5000</v>
      </c>
      <c r="L4" s="17">
        <v>44680</v>
      </c>
      <c r="M4" s="16">
        <v>5000</v>
      </c>
      <c r="N4" s="17">
        <v>44711</v>
      </c>
      <c r="O4" s="16">
        <v>5000</v>
      </c>
      <c r="P4" s="17">
        <v>44742</v>
      </c>
      <c r="Q4" s="16">
        <v>5000</v>
      </c>
      <c r="R4" s="17">
        <v>44771</v>
      </c>
      <c r="S4" s="16">
        <v>5000</v>
      </c>
      <c r="T4" s="17">
        <v>44803</v>
      </c>
      <c r="U4" s="16">
        <v>5000</v>
      </c>
      <c r="V4" s="17">
        <v>44834</v>
      </c>
      <c r="W4" s="16">
        <v>5000</v>
      </c>
      <c r="X4" s="17">
        <v>44865</v>
      </c>
      <c r="Y4" s="16">
        <v>5000</v>
      </c>
      <c r="Z4" s="17">
        <v>44895</v>
      </c>
      <c r="AA4" s="16">
        <v>5000</v>
      </c>
      <c r="AB4" s="17">
        <v>44921</v>
      </c>
    </row>
    <row r="5" spans="1:28" x14ac:dyDescent="0.25">
      <c r="A5" s="12" t="s">
        <v>41</v>
      </c>
      <c r="B5" s="14"/>
      <c r="C5" s="15"/>
      <c r="D5" s="14">
        <f>E5+G5+I5+K5+M5+O5+Q5+S5+U5+W5+Y5+AA5</f>
        <v>0</v>
      </c>
      <c r="E5" s="16"/>
      <c r="F5" s="16"/>
      <c r="G5" s="12"/>
      <c r="H5" s="18"/>
      <c r="I5" s="16"/>
      <c r="J5" s="17"/>
      <c r="K5" s="16"/>
      <c r="L5" s="17"/>
      <c r="M5" s="16"/>
      <c r="N5" s="17"/>
      <c r="O5" s="16"/>
      <c r="P5" s="17"/>
      <c r="Q5" s="16"/>
      <c r="R5" s="17"/>
      <c r="S5" s="16"/>
      <c r="T5" s="17"/>
      <c r="U5" s="16"/>
      <c r="V5" s="17"/>
      <c r="W5" s="16"/>
      <c r="X5" s="16"/>
      <c r="Y5" s="16"/>
      <c r="Z5" s="17"/>
      <c r="AA5" s="16"/>
      <c r="AB5" s="17"/>
    </row>
    <row r="6" spans="1:28" x14ac:dyDescent="0.25">
      <c r="A6" s="12" t="s">
        <v>42</v>
      </c>
      <c r="B6" s="14" t="s">
        <v>43</v>
      </c>
      <c r="C6" s="15"/>
      <c r="D6" s="14">
        <f t="shared" ref="D6:D17" si="0">E6+G6+I6+K6+M6+O6+Q6+S6+U6+W6+Y6+AA6</f>
        <v>0</v>
      </c>
      <c r="E6" s="16"/>
      <c r="F6" s="17"/>
      <c r="G6" s="12"/>
      <c r="H6" s="18"/>
      <c r="I6" s="16"/>
      <c r="J6" s="17"/>
      <c r="K6" s="16"/>
      <c r="L6" s="17"/>
      <c r="M6" s="16"/>
      <c r="N6" s="17"/>
      <c r="O6" s="16"/>
      <c r="P6" s="17"/>
      <c r="Q6" s="16"/>
      <c r="R6" s="17"/>
      <c r="S6" s="16"/>
      <c r="T6" s="17"/>
      <c r="U6" s="16"/>
      <c r="V6" s="17"/>
      <c r="W6" s="16"/>
      <c r="X6" s="17"/>
      <c r="Y6" s="16"/>
      <c r="Z6" s="17"/>
      <c r="AA6" s="16"/>
      <c r="AB6" s="17"/>
    </row>
    <row r="7" spans="1:28" x14ac:dyDescent="0.25">
      <c r="A7" s="12" t="s">
        <v>42</v>
      </c>
      <c r="B7" s="14" t="s">
        <v>44</v>
      </c>
      <c r="C7" s="15"/>
      <c r="D7" s="14">
        <f t="shared" si="0"/>
        <v>0</v>
      </c>
      <c r="E7" s="16"/>
      <c r="F7" s="17"/>
      <c r="G7" s="12"/>
      <c r="H7" s="18"/>
      <c r="I7" s="16"/>
      <c r="J7" s="17"/>
      <c r="K7" s="16"/>
      <c r="L7" s="17"/>
      <c r="M7" s="16"/>
      <c r="N7" s="17"/>
      <c r="O7" s="16"/>
      <c r="P7" s="17"/>
      <c r="Q7" s="16"/>
      <c r="R7" s="17"/>
      <c r="S7" s="16"/>
      <c r="T7" s="17"/>
      <c r="U7" s="16"/>
      <c r="V7" s="17"/>
      <c r="W7" s="16"/>
      <c r="X7" s="17"/>
      <c r="Y7" s="16"/>
      <c r="Z7" s="17"/>
      <c r="AA7" s="16"/>
      <c r="AB7" s="17"/>
    </row>
    <row r="8" spans="1:28" x14ac:dyDescent="0.25">
      <c r="A8" s="12" t="s">
        <v>42</v>
      </c>
      <c r="B8" s="14" t="s">
        <v>45</v>
      </c>
      <c r="C8" s="15">
        <f>1500*12</f>
        <v>18000</v>
      </c>
      <c r="D8" s="14">
        <f t="shared" si="0"/>
        <v>18000</v>
      </c>
      <c r="E8" s="16">
        <v>1500</v>
      </c>
      <c r="F8" s="17">
        <v>44562</v>
      </c>
      <c r="G8" s="12">
        <v>1500</v>
      </c>
      <c r="H8" s="18">
        <v>44602</v>
      </c>
      <c r="I8" s="16">
        <v>1500</v>
      </c>
      <c r="J8" s="17">
        <v>44630</v>
      </c>
      <c r="K8" s="16">
        <v>1500</v>
      </c>
      <c r="L8" s="17">
        <v>44659</v>
      </c>
      <c r="M8" s="16">
        <v>1500</v>
      </c>
      <c r="N8" s="17">
        <v>44692</v>
      </c>
      <c r="O8" s="16">
        <v>1500</v>
      </c>
      <c r="P8" s="17">
        <v>44722</v>
      </c>
      <c r="Q8" s="16">
        <v>1500</v>
      </c>
      <c r="R8" s="17">
        <v>44750</v>
      </c>
      <c r="S8" s="16">
        <v>1500</v>
      </c>
      <c r="T8" s="17">
        <v>44783</v>
      </c>
      <c r="U8" s="16">
        <v>1500</v>
      </c>
      <c r="V8" s="17">
        <v>44817</v>
      </c>
      <c r="W8" s="16">
        <v>1500</v>
      </c>
      <c r="X8" s="17">
        <v>44844</v>
      </c>
      <c r="Y8" s="16">
        <v>1500</v>
      </c>
      <c r="Z8" s="17">
        <v>44875</v>
      </c>
      <c r="AA8" s="16">
        <v>1500</v>
      </c>
      <c r="AB8" s="17">
        <v>44904</v>
      </c>
    </row>
    <row r="9" spans="1:28" x14ac:dyDescent="0.25">
      <c r="A9" s="12" t="s">
        <v>42</v>
      </c>
      <c r="B9" s="14" t="s">
        <v>46</v>
      </c>
      <c r="C9" s="15">
        <f>2500*12</f>
        <v>30000</v>
      </c>
      <c r="D9" s="14">
        <f t="shared" si="0"/>
        <v>27500</v>
      </c>
      <c r="E9" s="16">
        <v>2500</v>
      </c>
      <c r="F9" s="17">
        <v>44571</v>
      </c>
      <c r="G9" s="12">
        <v>2500</v>
      </c>
      <c r="H9" s="18">
        <v>44602</v>
      </c>
      <c r="I9" s="16">
        <v>2500</v>
      </c>
      <c r="J9" s="17">
        <v>44630</v>
      </c>
      <c r="K9" s="16">
        <v>2500</v>
      </c>
      <c r="L9" s="17">
        <v>44659</v>
      </c>
      <c r="M9" s="16">
        <v>2500</v>
      </c>
      <c r="N9" s="17">
        <v>44692</v>
      </c>
      <c r="O9" s="16">
        <v>2500</v>
      </c>
      <c r="P9" s="17">
        <v>44722</v>
      </c>
      <c r="Q9" s="16">
        <v>2500</v>
      </c>
      <c r="R9" s="17">
        <v>44750</v>
      </c>
      <c r="S9" s="16">
        <v>2500</v>
      </c>
      <c r="T9" s="17">
        <v>44783</v>
      </c>
      <c r="U9" s="16">
        <v>2500</v>
      </c>
      <c r="V9" s="17">
        <v>44813</v>
      </c>
      <c r="W9" s="16">
        <v>2500</v>
      </c>
      <c r="X9" s="17">
        <v>44844</v>
      </c>
      <c r="Y9" s="16">
        <v>2500</v>
      </c>
      <c r="Z9" s="17">
        <v>44875</v>
      </c>
      <c r="AA9" s="16"/>
      <c r="AB9" s="17"/>
    </row>
    <row r="10" spans="1:28" x14ac:dyDescent="0.25">
      <c r="A10" s="12" t="s">
        <v>47</v>
      </c>
      <c r="B10" s="14" t="s">
        <v>48</v>
      </c>
      <c r="C10" s="15">
        <f>1500*12</f>
        <v>18000</v>
      </c>
      <c r="D10" s="14">
        <f t="shared" si="0"/>
        <v>16500</v>
      </c>
      <c r="E10" s="16"/>
      <c r="F10" s="17"/>
      <c r="G10" s="12">
        <v>1500</v>
      </c>
      <c r="H10" s="18">
        <v>44595</v>
      </c>
      <c r="I10" s="16">
        <v>1500</v>
      </c>
      <c r="J10" s="17">
        <v>44622</v>
      </c>
      <c r="K10" s="16">
        <v>1500</v>
      </c>
      <c r="L10" s="17">
        <v>44655</v>
      </c>
      <c r="M10" s="16"/>
      <c r="N10" s="17"/>
      <c r="O10" s="16">
        <v>1500</v>
      </c>
      <c r="P10" s="17">
        <v>44718</v>
      </c>
      <c r="Q10" s="16">
        <f>1500+1500</f>
        <v>3000</v>
      </c>
      <c r="R10" s="17">
        <v>44748</v>
      </c>
      <c r="S10" s="16">
        <v>1500</v>
      </c>
      <c r="T10" s="17">
        <v>44776</v>
      </c>
      <c r="U10" s="16">
        <v>1500</v>
      </c>
      <c r="V10" s="17">
        <v>44823</v>
      </c>
      <c r="W10" s="16">
        <v>1500</v>
      </c>
      <c r="X10" s="17">
        <v>44839</v>
      </c>
      <c r="Y10" s="16">
        <v>1500</v>
      </c>
      <c r="Z10" s="17">
        <v>44882</v>
      </c>
      <c r="AA10" s="16">
        <v>1500</v>
      </c>
      <c r="AB10" s="17">
        <v>44900</v>
      </c>
    </row>
    <row r="11" spans="1:28" x14ac:dyDescent="0.25">
      <c r="A11" s="12" t="s">
        <v>49</v>
      </c>
      <c r="B11" s="14" t="s">
        <v>50</v>
      </c>
      <c r="C11" s="19"/>
      <c r="D11" s="14">
        <f t="shared" si="0"/>
        <v>0</v>
      </c>
      <c r="E11" s="16"/>
      <c r="F11" s="17"/>
      <c r="G11" s="16"/>
      <c r="H11" s="17"/>
      <c r="I11" s="16"/>
      <c r="J11" s="16"/>
      <c r="K11" s="16"/>
      <c r="L11" s="17"/>
      <c r="M11" s="16"/>
      <c r="N11" s="16"/>
      <c r="O11" s="16"/>
      <c r="P11" s="17"/>
      <c r="Q11" s="16"/>
      <c r="R11" s="16"/>
      <c r="S11" s="16"/>
      <c r="T11" s="17"/>
      <c r="U11" s="16"/>
      <c r="V11" s="17"/>
      <c r="W11" s="16"/>
      <c r="X11" s="17"/>
      <c r="Y11" s="16"/>
      <c r="Z11" s="17"/>
      <c r="AA11" s="16"/>
      <c r="AB11" s="17"/>
    </row>
    <row r="12" spans="1:28" ht="30" x14ac:dyDescent="0.25">
      <c r="A12" s="12" t="s">
        <v>18</v>
      </c>
      <c r="B12" s="14" t="s">
        <v>51</v>
      </c>
      <c r="C12" s="20">
        <f>175*12</f>
        <v>2100</v>
      </c>
      <c r="D12" s="14">
        <f t="shared" si="0"/>
        <v>1925</v>
      </c>
      <c r="E12" s="12"/>
      <c r="F12" s="12"/>
      <c r="G12" s="16">
        <v>175</v>
      </c>
      <c r="H12" s="17">
        <v>44600</v>
      </c>
      <c r="I12" s="16">
        <v>175</v>
      </c>
      <c r="J12" s="17">
        <v>44641</v>
      </c>
      <c r="K12" s="16">
        <v>175</v>
      </c>
      <c r="L12" s="17">
        <v>44656</v>
      </c>
      <c r="M12" s="16">
        <v>175</v>
      </c>
      <c r="N12" s="17">
        <v>44686</v>
      </c>
      <c r="O12" s="16">
        <v>175</v>
      </c>
      <c r="P12" s="17">
        <v>44719</v>
      </c>
      <c r="Q12" s="16">
        <v>175</v>
      </c>
      <c r="R12" s="17">
        <v>44750</v>
      </c>
      <c r="S12" s="16">
        <v>175</v>
      </c>
      <c r="T12" s="17">
        <v>44775</v>
      </c>
      <c r="U12" s="16">
        <v>175</v>
      </c>
      <c r="V12" s="17">
        <v>44812</v>
      </c>
      <c r="W12" s="16">
        <v>175</v>
      </c>
      <c r="X12" s="17">
        <v>44838</v>
      </c>
      <c r="Y12" s="16">
        <v>175</v>
      </c>
      <c r="Z12" s="17">
        <v>44875</v>
      </c>
      <c r="AA12" s="16">
        <v>175</v>
      </c>
      <c r="AB12" s="17">
        <v>44903</v>
      </c>
    </row>
    <row r="13" spans="1:28" x14ac:dyDescent="0.25">
      <c r="A13" s="21" t="s">
        <v>52</v>
      </c>
      <c r="B13" s="14" t="s">
        <v>53</v>
      </c>
      <c r="C13" s="15"/>
      <c r="D13" s="14">
        <f t="shared" si="0"/>
        <v>0</v>
      </c>
      <c r="E13" s="16"/>
      <c r="F13" s="17"/>
      <c r="G13" s="16"/>
      <c r="H13" s="16"/>
      <c r="I13" s="16"/>
      <c r="J13" s="17"/>
      <c r="K13" s="16"/>
      <c r="L13" s="17"/>
      <c r="M13" s="16"/>
      <c r="N13" s="16"/>
      <c r="O13" s="16"/>
      <c r="P13" s="16"/>
      <c r="Q13" s="16"/>
      <c r="R13" s="16"/>
      <c r="S13" s="16"/>
      <c r="T13" s="17"/>
      <c r="U13" s="16"/>
      <c r="V13" s="16"/>
      <c r="W13" s="16"/>
      <c r="X13" s="16"/>
      <c r="Y13" s="16"/>
      <c r="Z13" s="17"/>
      <c r="AA13" s="16"/>
      <c r="AB13" s="16"/>
    </row>
    <row r="14" spans="1:28" ht="45" x14ac:dyDescent="0.25">
      <c r="A14" s="13" t="s">
        <v>38</v>
      </c>
      <c r="B14" s="14" t="s">
        <v>54</v>
      </c>
      <c r="C14" s="14"/>
      <c r="D14" s="14">
        <f t="shared" si="0"/>
        <v>0</v>
      </c>
      <c r="E14" s="16"/>
      <c r="F14" s="17"/>
      <c r="G14" s="16"/>
      <c r="H14" s="16"/>
      <c r="I14" s="16"/>
      <c r="J14" s="17"/>
      <c r="K14" s="16"/>
      <c r="L14" s="16"/>
      <c r="M14" s="16"/>
      <c r="N14" s="16"/>
      <c r="O14" s="16"/>
      <c r="P14" s="16"/>
      <c r="Q14" s="16"/>
      <c r="R14" s="16"/>
      <c r="S14" s="16"/>
      <c r="T14" s="17"/>
      <c r="U14" s="16"/>
      <c r="V14" s="16"/>
      <c r="W14" s="16"/>
      <c r="X14" s="16"/>
      <c r="Y14" s="16"/>
      <c r="Z14" s="17"/>
      <c r="AA14" s="16"/>
      <c r="AB14" s="16"/>
    </row>
    <row r="15" spans="1:28" ht="60" x14ac:dyDescent="0.25">
      <c r="A15" s="13" t="s">
        <v>38</v>
      </c>
      <c r="B15" s="14" t="s">
        <v>55</v>
      </c>
      <c r="C15" s="14"/>
      <c r="D15" s="14">
        <f t="shared" si="0"/>
        <v>0</v>
      </c>
      <c r="E15" s="16"/>
      <c r="F15" s="17"/>
      <c r="G15" s="16"/>
      <c r="H15" s="16"/>
      <c r="I15" s="16"/>
      <c r="J15" s="17"/>
      <c r="K15" s="16"/>
      <c r="L15" s="16"/>
      <c r="M15" s="16"/>
      <c r="N15" s="16"/>
      <c r="O15" s="16"/>
      <c r="P15" s="16"/>
      <c r="Q15" s="16"/>
      <c r="R15" s="16"/>
      <c r="S15" s="16"/>
      <c r="T15" s="17"/>
      <c r="U15" s="16"/>
      <c r="V15" s="16"/>
      <c r="W15" s="16"/>
      <c r="X15" s="16"/>
      <c r="Y15" s="16"/>
      <c r="Z15" s="17"/>
      <c r="AA15" s="16"/>
      <c r="AB15" s="16"/>
    </row>
    <row r="16" spans="1:28" ht="75" x14ac:dyDescent="0.25">
      <c r="A16" s="13" t="s">
        <v>38</v>
      </c>
      <c r="B16" s="14" t="s">
        <v>56</v>
      </c>
      <c r="C16" s="14"/>
      <c r="D16" s="14">
        <f t="shared" si="0"/>
        <v>0</v>
      </c>
      <c r="E16" s="16"/>
      <c r="F16" s="17"/>
      <c r="G16" s="16"/>
      <c r="H16" s="16"/>
      <c r="I16" s="16"/>
      <c r="J16" s="17"/>
      <c r="K16" s="16"/>
      <c r="L16" s="16"/>
      <c r="M16" s="16"/>
      <c r="N16" s="16"/>
      <c r="O16" s="16"/>
      <c r="P16" s="16"/>
      <c r="Q16" s="16"/>
      <c r="R16" s="16"/>
      <c r="S16" s="16"/>
      <c r="T16" s="17"/>
      <c r="U16" s="16"/>
      <c r="V16" s="16"/>
      <c r="W16" s="16"/>
      <c r="X16" s="16"/>
      <c r="Y16" s="16"/>
      <c r="Z16" s="17"/>
      <c r="AA16" s="16"/>
      <c r="AB16" s="16"/>
    </row>
    <row r="17" spans="1:28" ht="75" x14ac:dyDescent="0.25">
      <c r="A17" s="13" t="s">
        <v>38</v>
      </c>
      <c r="B17" s="14" t="s">
        <v>57</v>
      </c>
      <c r="C17" s="14"/>
      <c r="D17" s="14">
        <f t="shared" si="0"/>
        <v>0</v>
      </c>
      <c r="E17" s="16"/>
      <c r="F17" s="17"/>
      <c r="G17" s="16"/>
      <c r="H17" s="16"/>
      <c r="I17" s="16"/>
      <c r="J17" s="17"/>
      <c r="K17" s="16"/>
      <c r="L17" s="16"/>
      <c r="M17" s="16"/>
      <c r="N17" s="16"/>
      <c r="O17" s="16"/>
      <c r="P17" s="16"/>
      <c r="Q17" s="16"/>
      <c r="R17" s="16"/>
      <c r="S17" s="16"/>
      <c r="T17" s="17"/>
      <c r="U17" s="16"/>
      <c r="V17" s="16"/>
      <c r="W17" s="16"/>
      <c r="X17" s="16"/>
      <c r="Y17" s="16"/>
      <c r="Z17" s="17"/>
      <c r="AA17" s="16"/>
      <c r="AB17" s="16"/>
    </row>
    <row r="18" spans="1:28" ht="90" x14ac:dyDescent="0.25">
      <c r="A18" s="13" t="s">
        <v>38</v>
      </c>
      <c r="B18" s="14" t="s">
        <v>58</v>
      </c>
      <c r="C18" s="14">
        <f>5000*12</f>
        <v>60000</v>
      </c>
      <c r="D18" s="14">
        <f>E18+G18+I18+K18+M18+O18+Q18+S18+U18+W18+Y18+AA18</f>
        <v>60000</v>
      </c>
      <c r="E18" s="16">
        <v>5000</v>
      </c>
      <c r="F18" s="17">
        <v>44571</v>
      </c>
      <c r="G18" s="16">
        <v>5000</v>
      </c>
      <c r="H18" s="17">
        <v>44602</v>
      </c>
      <c r="I18" s="16">
        <v>5000</v>
      </c>
      <c r="J18" s="17">
        <v>44630</v>
      </c>
      <c r="K18" s="16">
        <v>5000</v>
      </c>
      <c r="L18" s="17">
        <v>44662</v>
      </c>
      <c r="M18" s="16">
        <v>5000</v>
      </c>
      <c r="N18" s="17">
        <v>44692</v>
      </c>
      <c r="O18" s="16">
        <v>5000</v>
      </c>
      <c r="P18" s="17">
        <v>44722</v>
      </c>
      <c r="Q18" s="16">
        <v>5000</v>
      </c>
      <c r="R18" s="17">
        <v>44753</v>
      </c>
      <c r="S18" s="16">
        <v>5000</v>
      </c>
      <c r="T18" s="17">
        <v>44783</v>
      </c>
      <c r="U18" s="16">
        <v>5000</v>
      </c>
      <c r="V18" s="17">
        <v>44816</v>
      </c>
      <c r="W18" s="16">
        <v>5000</v>
      </c>
      <c r="X18" s="17">
        <v>44844</v>
      </c>
      <c r="Y18" s="16">
        <v>5000</v>
      </c>
      <c r="Z18" s="17">
        <v>44875</v>
      </c>
      <c r="AA18" s="16">
        <v>5000</v>
      </c>
      <c r="AB18" s="17">
        <v>44907</v>
      </c>
    </row>
    <row r="19" spans="1:28" x14ac:dyDescent="0.25">
      <c r="A19" s="13" t="s">
        <v>59</v>
      </c>
      <c r="B19" s="14"/>
      <c r="C19" s="14"/>
      <c r="D19" s="14">
        <f>E19+G19+I19+K19+M19+O19+Q19+S19+U19+W19+Y19+AA19</f>
        <v>0</v>
      </c>
      <c r="E19" s="16"/>
      <c r="F19" s="17"/>
      <c r="G19" s="16"/>
      <c r="H19" s="17"/>
      <c r="I19" s="16"/>
      <c r="J19" s="17"/>
      <c r="K19" s="16"/>
      <c r="L19" s="17"/>
      <c r="M19" s="16"/>
      <c r="N19" s="17"/>
      <c r="O19" s="16"/>
      <c r="P19" s="17"/>
      <c r="Q19" s="16"/>
      <c r="R19" s="17"/>
      <c r="S19" s="16"/>
      <c r="T19" s="17"/>
      <c r="U19" s="16"/>
      <c r="V19" s="17"/>
      <c r="W19" s="16"/>
      <c r="X19" s="17"/>
      <c r="Y19" s="16"/>
      <c r="Z19" s="17"/>
      <c r="AA19" s="16"/>
      <c r="AB19" s="17"/>
    </row>
    <row r="20" spans="1:28" ht="30" x14ac:dyDescent="0.25">
      <c r="A20" s="13" t="s">
        <v>60</v>
      </c>
      <c r="B20" s="14"/>
      <c r="C20" s="14">
        <f>975*4</f>
        <v>3900</v>
      </c>
      <c r="D20" s="14">
        <f>E20+G20+I20+K20+M20+O20+Q20+S20+U20+W20+Y20+AA20</f>
        <v>3900</v>
      </c>
      <c r="E20" s="16"/>
      <c r="F20" s="17"/>
      <c r="G20" s="16"/>
      <c r="H20" s="17"/>
      <c r="I20" s="16"/>
      <c r="J20" s="17"/>
      <c r="K20" s="16"/>
      <c r="L20" s="17"/>
      <c r="M20" s="16"/>
      <c r="N20" s="17"/>
      <c r="O20" s="16"/>
      <c r="P20" s="17"/>
      <c r="Q20" s="16"/>
      <c r="R20" s="17"/>
      <c r="S20" s="16"/>
      <c r="T20" s="17"/>
      <c r="U20" s="16"/>
      <c r="V20" s="17"/>
      <c r="W20" s="16"/>
      <c r="X20" s="17"/>
      <c r="Y20" s="16">
        <f>975+975</f>
        <v>1950</v>
      </c>
      <c r="Z20" s="17">
        <v>44881</v>
      </c>
      <c r="AA20" s="16">
        <f>975+975</f>
        <v>1950</v>
      </c>
      <c r="AB20" s="17" t="s">
        <v>61</v>
      </c>
    </row>
    <row r="21" spans="1:28" s="24" customFormat="1" x14ac:dyDescent="0.25">
      <c r="A21" s="22"/>
      <c r="B21" s="23"/>
      <c r="C21" s="23">
        <f>SUM(C3:C20)</f>
        <v>291912.71999999997</v>
      </c>
      <c r="D21" s="23">
        <f>SUM(D3:D20)</f>
        <v>287737.71999999997</v>
      </c>
      <c r="E21" s="23">
        <f>SUM(E3:E18)</f>
        <v>22326.059999999998</v>
      </c>
      <c r="F21" s="23"/>
      <c r="G21" s="23">
        <f>SUM(G3:G18)</f>
        <v>24001.059999999998</v>
      </c>
      <c r="H21" s="23"/>
      <c r="I21" s="23">
        <f>SUM(I3:I18)</f>
        <v>24001.059999999998</v>
      </c>
      <c r="J21" s="23"/>
      <c r="K21" s="23">
        <f>SUM(K3:K18)</f>
        <v>24001.059999999998</v>
      </c>
      <c r="L21" s="23"/>
      <c r="M21" s="23">
        <f>SUM(M3:M18)</f>
        <v>22501.059999999998</v>
      </c>
      <c r="N21" s="23"/>
      <c r="O21" s="23">
        <f>SUM(O3:O18)</f>
        <v>24001.059999999998</v>
      </c>
      <c r="P21" s="23"/>
      <c r="Q21" s="23">
        <f>SUM(Q3:Q18)</f>
        <v>25501.059999999998</v>
      </c>
      <c r="R21" s="23"/>
      <c r="S21" s="23">
        <f>SUM(S3:S18)</f>
        <v>24001.059999999998</v>
      </c>
      <c r="T21" s="23"/>
      <c r="U21" s="23">
        <f>SUM(U3:U18)</f>
        <v>24001.059999999998</v>
      </c>
      <c r="V21" s="23"/>
      <c r="W21" s="23">
        <f>SUM(W3:W20)</f>
        <v>24001.059999999998</v>
      </c>
      <c r="X21" s="23"/>
      <c r="Y21" s="23">
        <f>SUM(Y3:Y20)</f>
        <v>25951.059999999998</v>
      </c>
      <c r="Z21" s="23"/>
      <c r="AA21" s="23">
        <f>SUM(AA3:AA20)</f>
        <v>23451.059999999998</v>
      </c>
      <c r="AB21" s="23"/>
    </row>
    <row r="22" spans="1:28" s="24" customFormat="1" x14ac:dyDescent="0.25">
      <c r="B22" s="25"/>
      <c r="C22" s="25"/>
      <c r="D22" s="25"/>
      <c r="E22" s="25"/>
      <c r="F22" s="25"/>
      <c r="G22" s="25"/>
      <c r="H22" s="25"/>
      <c r="I22" s="25">
        <f>E21+G21+I21</f>
        <v>70328.179999999993</v>
      </c>
      <c r="J22" s="25"/>
      <c r="K22" s="25"/>
      <c r="L22" s="25"/>
      <c r="M22" s="25"/>
      <c r="N22" s="25"/>
      <c r="O22" s="25">
        <f>SUM(E21:O21)</f>
        <v>140831.35999999999</v>
      </c>
      <c r="P22" s="25"/>
      <c r="Q22" s="25"/>
      <c r="R22" s="25"/>
      <c r="S22" s="25"/>
      <c r="T22" s="25"/>
      <c r="U22" s="25">
        <f>O22+Q21+S21+U21</f>
        <v>214334.53999999998</v>
      </c>
      <c r="V22" s="25"/>
      <c r="W22" s="25"/>
      <c r="X22" s="25"/>
      <c r="Y22" s="25"/>
      <c r="Z22" s="25"/>
      <c r="AA22" s="25">
        <f>U22+W21+Y21+AA21</f>
        <v>287737.71999999997</v>
      </c>
      <c r="AB22" s="25"/>
    </row>
    <row r="23" spans="1:28" x14ac:dyDescent="0.2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x14ac:dyDescent="0.25">
      <c r="A24" t="s">
        <v>62</v>
      </c>
      <c r="C24">
        <f>C11-D11</f>
        <v>0</v>
      </c>
      <c r="D24" s="26">
        <f>D11+'[1]доходы за 2020'!D11+'[1]доходы за 2019'!D16</f>
        <v>157936.24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x14ac:dyDescent="0.25">
      <c r="D25" s="26"/>
      <c r="E25" s="26"/>
      <c r="F25" s="26"/>
      <c r="G25" s="26"/>
      <c r="H25" s="26"/>
      <c r="I25" s="26"/>
      <c r="J25" s="26"/>
      <c r="K25" s="26"/>
      <c r="L25" s="26"/>
      <c r="M25" s="26">
        <f>175*2</f>
        <v>350</v>
      </c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x14ac:dyDescent="0.25"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ht="30" x14ac:dyDescent="0.25">
      <c r="A27" t="s">
        <v>63</v>
      </c>
      <c r="C27" s="14" t="s">
        <v>39</v>
      </c>
      <c r="D27" t="s">
        <v>64</v>
      </c>
      <c r="E27" s="26"/>
      <c r="F27" s="26"/>
      <c r="G27" s="26">
        <v>12110.64</v>
      </c>
      <c r="H27" s="26"/>
      <c r="I27" s="26">
        <v>12110.64</v>
      </c>
      <c r="J27" s="26"/>
      <c r="K27" s="26">
        <v>12110.64</v>
      </c>
      <c r="L27" s="26"/>
      <c r="M27" s="26">
        <v>12110.64</v>
      </c>
      <c r="N27" s="26"/>
      <c r="O27" s="26">
        <v>12110.64</v>
      </c>
      <c r="P27" s="26"/>
      <c r="Q27" s="26">
        <v>12110.64</v>
      </c>
      <c r="R27" s="26"/>
      <c r="S27" s="26">
        <v>12110.64</v>
      </c>
      <c r="T27" s="26"/>
      <c r="U27" s="26">
        <v>12110.64</v>
      </c>
      <c r="V27" s="26"/>
      <c r="W27" s="26">
        <v>12110.64</v>
      </c>
      <c r="X27" s="26"/>
      <c r="Y27" s="26">
        <v>12110.64</v>
      </c>
      <c r="Z27" s="26"/>
      <c r="AA27" s="26">
        <v>12110.64</v>
      </c>
      <c r="AB27" s="26"/>
    </row>
    <row r="28" spans="1:28" x14ac:dyDescent="0.25">
      <c r="B28" s="16">
        <f>8326.06*5</f>
        <v>41630.299999999996</v>
      </c>
      <c r="C28">
        <f>8326.06*5</f>
        <v>41630.299999999996</v>
      </c>
      <c r="D28" s="26" t="s">
        <v>65</v>
      </c>
      <c r="E28" s="26"/>
      <c r="F28" s="26"/>
      <c r="G28" s="16">
        <v>8326.06</v>
      </c>
      <c r="H28" s="26"/>
      <c r="I28" s="16">
        <v>8326.06</v>
      </c>
      <c r="J28" s="26"/>
      <c r="K28" s="16">
        <v>8326.06</v>
      </c>
      <c r="L28" s="26"/>
      <c r="M28" s="16">
        <v>8326.06</v>
      </c>
      <c r="N28" s="26"/>
      <c r="O28" s="16">
        <v>8326.06</v>
      </c>
      <c r="P28" s="26"/>
      <c r="Q28" s="16">
        <v>8326.06</v>
      </c>
      <c r="R28" s="26"/>
      <c r="S28" s="16">
        <v>8326.06</v>
      </c>
      <c r="T28" s="26"/>
      <c r="U28" s="16">
        <v>8326.06</v>
      </c>
      <c r="V28" s="26"/>
      <c r="W28" s="16">
        <v>8326.06</v>
      </c>
      <c r="X28" s="26"/>
      <c r="Y28" s="16">
        <v>8326.06</v>
      </c>
      <c r="Z28" s="26"/>
      <c r="AA28" s="16">
        <v>8326.06</v>
      </c>
      <c r="AB28" s="26"/>
    </row>
    <row r="29" spans="1:28" x14ac:dyDescent="0.25">
      <c r="B29">
        <f>B28-G29-I29-K29-M29-O29-Q29-S29-U29-W29-Y29-AA29</f>
        <v>-8.0000000014479156E-2</v>
      </c>
      <c r="C29">
        <f>C28-G29-I29-K29</f>
        <v>30276.55999999999</v>
      </c>
      <c r="D29" s="26" t="s">
        <v>66</v>
      </c>
      <c r="E29" s="26"/>
      <c r="F29" s="26"/>
      <c r="G29" s="26">
        <f>G27-G28</f>
        <v>3784.58</v>
      </c>
      <c r="H29" s="26"/>
      <c r="I29" s="26">
        <f>I27-I28</f>
        <v>3784.58</v>
      </c>
      <c r="J29" s="26"/>
      <c r="K29" s="26">
        <f>K27-K28</f>
        <v>3784.58</v>
      </c>
      <c r="L29" s="26"/>
      <c r="M29" s="26">
        <f>M27-M28</f>
        <v>3784.58</v>
      </c>
      <c r="N29" s="26"/>
      <c r="O29" s="26">
        <f>O27-O28</f>
        <v>3784.58</v>
      </c>
      <c r="P29" s="26"/>
      <c r="Q29" s="26">
        <f>Q27-Q28</f>
        <v>3784.58</v>
      </c>
      <c r="R29" s="26"/>
      <c r="S29" s="26">
        <f>S27-S28</f>
        <v>3784.58</v>
      </c>
      <c r="T29" s="26"/>
      <c r="U29" s="26">
        <f>U27-U28</f>
        <v>3784.58</v>
      </c>
      <c r="V29" s="26"/>
      <c r="W29" s="26">
        <f>W27-W28</f>
        <v>3784.58</v>
      </c>
      <c r="X29" s="26"/>
      <c r="Y29" s="26">
        <f>Y27-Y28</f>
        <v>3784.58</v>
      </c>
      <c r="Z29" s="26"/>
      <c r="AA29" s="26">
        <f>AA27-AA28</f>
        <v>3784.58</v>
      </c>
      <c r="AB29" s="26"/>
    </row>
    <row r="30" spans="1:28" x14ac:dyDescent="0.25"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ht="30" x14ac:dyDescent="0.25">
      <c r="C31" s="14" t="s">
        <v>40</v>
      </c>
      <c r="D31" t="s">
        <v>64</v>
      </c>
      <c r="E31">
        <v>7083.33</v>
      </c>
      <c r="G31">
        <v>7083.33</v>
      </c>
      <c r="I31">
        <v>7083.33</v>
      </c>
      <c r="K31">
        <v>7083.33</v>
      </c>
      <c r="M31">
        <v>7083.33</v>
      </c>
      <c r="O31">
        <v>7083.33</v>
      </c>
      <c r="Q31">
        <v>7083.33</v>
      </c>
      <c r="S31">
        <v>7083.33</v>
      </c>
      <c r="U31">
        <v>7083.33</v>
      </c>
      <c r="W31">
        <v>7083.33</v>
      </c>
      <c r="Y31">
        <v>7083.33</v>
      </c>
      <c r="AA31">
        <v>7083.33</v>
      </c>
    </row>
    <row r="32" spans="1:28" x14ac:dyDescent="0.25">
      <c r="B32">
        <f>5000*5</f>
        <v>25000</v>
      </c>
      <c r="C32">
        <f>5000*5</f>
        <v>25000</v>
      </c>
      <c r="D32" s="26" t="s">
        <v>65</v>
      </c>
      <c r="E32">
        <v>5000</v>
      </c>
      <c r="G32" s="27">
        <v>5000</v>
      </c>
      <c r="I32" s="27">
        <v>5000</v>
      </c>
      <c r="K32" s="27">
        <v>5000</v>
      </c>
      <c r="M32" s="27">
        <v>5000</v>
      </c>
      <c r="O32" s="27">
        <v>5000</v>
      </c>
      <c r="Q32" s="27">
        <v>5000</v>
      </c>
      <c r="S32" s="27">
        <v>5000</v>
      </c>
      <c r="U32" s="27">
        <v>5000</v>
      </c>
      <c r="W32" s="27">
        <v>5000</v>
      </c>
      <c r="Y32" s="27">
        <v>5000</v>
      </c>
      <c r="AA32" s="27">
        <v>5000</v>
      </c>
    </row>
    <row r="33" spans="2:27" x14ac:dyDescent="0.25">
      <c r="B33">
        <f>B32-G33-I33-K33-M33-O33-Q33-S33-U33-W33-Y33-AA33</f>
        <v>2083.3699999999935</v>
      </c>
      <c r="C33">
        <f>C32-E33-G33-I33-K33</f>
        <v>16666.679999999993</v>
      </c>
      <c r="D33" s="26" t="s">
        <v>66</v>
      </c>
      <c r="E33">
        <f>E31-E32</f>
        <v>2083.33</v>
      </c>
      <c r="G33">
        <f>G31-G32</f>
        <v>2083.33</v>
      </c>
      <c r="I33">
        <f>I31-I32</f>
        <v>2083.33</v>
      </c>
      <c r="K33">
        <f>K31-K32</f>
        <v>2083.33</v>
      </c>
      <c r="M33">
        <f>M31-M32</f>
        <v>2083.33</v>
      </c>
      <c r="O33">
        <f>O31-O32</f>
        <v>2083.33</v>
      </c>
      <c r="Q33">
        <f>Q31-Q32</f>
        <v>2083.33</v>
      </c>
      <c r="S33">
        <f>S31-S32</f>
        <v>2083.33</v>
      </c>
      <c r="U33">
        <f>U31-U32</f>
        <v>2083.33</v>
      </c>
      <c r="W33">
        <f>W31-W32</f>
        <v>2083.33</v>
      </c>
      <c r="Y33">
        <f>Y31-Y32</f>
        <v>2083.33</v>
      </c>
      <c r="AA33">
        <f>AA31-AA32</f>
        <v>2083.33</v>
      </c>
    </row>
    <row r="35" spans="2:27" x14ac:dyDescent="0.25">
      <c r="C35" t="s">
        <v>67</v>
      </c>
      <c r="D35" t="s">
        <v>64</v>
      </c>
      <c r="G35">
        <v>7272.73</v>
      </c>
      <c r="I35">
        <v>7272.73</v>
      </c>
      <c r="K35">
        <v>7272.73</v>
      </c>
      <c r="M35">
        <v>7272.73</v>
      </c>
      <c r="O35">
        <v>7272.73</v>
      </c>
      <c r="Q35">
        <v>7272.73</v>
      </c>
      <c r="S35">
        <v>7272.73</v>
      </c>
      <c r="U35">
        <v>7272.73</v>
      </c>
      <c r="W35">
        <v>7272.73</v>
      </c>
      <c r="Y35">
        <v>7272.73</v>
      </c>
      <c r="AA35">
        <v>7272.73</v>
      </c>
    </row>
    <row r="36" spans="2:27" x14ac:dyDescent="0.25">
      <c r="B36">
        <f>5000*5</f>
        <v>25000</v>
      </c>
      <c r="C36">
        <f>5000*5</f>
        <v>25000</v>
      </c>
      <c r="D36" s="26" t="s">
        <v>65</v>
      </c>
      <c r="G36">
        <v>5000</v>
      </c>
      <c r="I36">
        <v>5000</v>
      </c>
      <c r="K36">
        <v>5000</v>
      </c>
      <c r="M36">
        <v>5000</v>
      </c>
      <c r="O36">
        <v>5000</v>
      </c>
      <c r="Q36">
        <v>5000</v>
      </c>
      <c r="S36">
        <v>5000</v>
      </c>
      <c r="U36">
        <v>5000</v>
      </c>
      <c r="W36">
        <v>5000</v>
      </c>
      <c r="Y36">
        <v>5000</v>
      </c>
      <c r="AA36">
        <v>5000</v>
      </c>
    </row>
    <row r="37" spans="2:27" x14ac:dyDescent="0.25">
      <c r="B37">
        <f>B36-G37-I37-K37-M37-O37-Q37-S37-U37-W37-Y37-AA37</f>
        <v>-2.9999999995197868E-2</v>
      </c>
      <c r="C37">
        <f>C36-G37-I37-K37</f>
        <v>18181.810000000001</v>
      </c>
      <c r="D37" s="26" t="s">
        <v>66</v>
      </c>
      <c r="G37">
        <f>G35-G36</f>
        <v>2272.7299999999996</v>
      </c>
      <c r="I37">
        <f>I35-I36</f>
        <v>2272.7299999999996</v>
      </c>
      <c r="K37">
        <f>K35-K36</f>
        <v>2272.7299999999996</v>
      </c>
      <c r="M37">
        <f>M35-M36</f>
        <v>2272.7299999999996</v>
      </c>
      <c r="O37">
        <f>O35-O36</f>
        <v>2272.7299999999996</v>
      </c>
      <c r="Q37">
        <f>Q35-Q36</f>
        <v>2272.7299999999996</v>
      </c>
      <c r="S37">
        <f>S35-S36</f>
        <v>2272.7299999999996</v>
      </c>
      <c r="U37">
        <f>U35-U36</f>
        <v>2272.7299999999996</v>
      </c>
      <c r="W37">
        <f>W35-W36</f>
        <v>2272.7299999999996</v>
      </c>
      <c r="Y37">
        <f>Y35-Y36</f>
        <v>2272.7299999999996</v>
      </c>
      <c r="AA37">
        <f>AA35-AA36</f>
        <v>2272.7299999999996</v>
      </c>
    </row>
    <row r="39" spans="2:27" x14ac:dyDescent="0.25">
      <c r="C39" s="24" t="s">
        <v>68</v>
      </c>
      <c r="D39" s="24" t="s">
        <v>66</v>
      </c>
      <c r="E39" s="24">
        <f>E29+E33+E37</f>
        <v>2083.33</v>
      </c>
      <c r="F39" s="24"/>
      <c r="G39" s="24">
        <f>G29+G33+G37</f>
        <v>8140.6399999999994</v>
      </c>
      <c r="I39" s="24">
        <f>I29+I33+I37</f>
        <v>8140.6399999999994</v>
      </c>
      <c r="K39" s="24">
        <f>K29+K33+K37</f>
        <v>8140.6399999999994</v>
      </c>
      <c r="M39" s="24">
        <f>M29+M33+M37</f>
        <v>8140.6399999999994</v>
      </c>
      <c r="O39" s="24">
        <f>O29+O33+O37</f>
        <v>8140.6399999999994</v>
      </c>
      <c r="P39" s="24"/>
      <c r="Q39" s="24">
        <f t="shared" ref="Q39:U39" si="1">Q29+Q33+Q37</f>
        <v>8140.6399999999994</v>
      </c>
      <c r="S39" s="24">
        <f t="shared" si="1"/>
        <v>8140.6399999999994</v>
      </c>
      <c r="U39" s="24">
        <f t="shared" si="1"/>
        <v>8140.6399999999994</v>
      </c>
      <c r="W39" s="24">
        <f t="shared" ref="W39:Y39" si="2">W29+W33+W37</f>
        <v>8140.6399999999994</v>
      </c>
      <c r="Y39" s="24">
        <f t="shared" si="2"/>
        <v>8140.6399999999994</v>
      </c>
      <c r="AA39" s="24">
        <f t="shared" ref="AA39" si="3">AA29+AA33+AA37</f>
        <v>8140.6399999999994</v>
      </c>
    </row>
    <row r="41" spans="2:27" x14ac:dyDescent="0.25">
      <c r="B41">
        <v>18364.539999999983</v>
      </c>
      <c r="C41" t="s">
        <v>69</v>
      </c>
    </row>
    <row r="42" spans="2:27" x14ac:dyDescent="0.25">
      <c r="B42">
        <v>8140.6399999999994</v>
      </c>
      <c r="C42" t="s">
        <v>70</v>
      </c>
    </row>
    <row r="43" spans="2:27" x14ac:dyDescent="0.25">
      <c r="B43">
        <f>B42*2</f>
        <v>16281.279999999999</v>
      </c>
      <c r="C43" t="s">
        <v>71</v>
      </c>
    </row>
    <row r="44" spans="2:27" x14ac:dyDescent="0.25">
      <c r="B44">
        <f>B41-B43</f>
        <v>2083.2599999999838</v>
      </c>
      <c r="C44" t="s">
        <v>72</v>
      </c>
    </row>
  </sheetData>
  <pageMargins left="0.19685039370078741" right="0.19685039370078741" top="0.74803149606299213" bottom="0.74803149606299213" header="0.31496062992125984" footer="0.31496062992125984"/>
  <pageSetup paperSize="9"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tabSelected="1" workbookViewId="0">
      <selection activeCell="E19" sqref="E19"/>
    </sheetView>
  </sheetViews>
  <sheetFormatPr defaultRowHeight="15.75" x14ac:dyDescent="0.25"/>
  <cols>
    <col min="1" max="1" width="6.5703125" style="1" customWidth="1"/>
    <col min="2" max="2" width="19.28515625" style="1" customWidth="1"/>
    <col min="3" max="3" width="27.7109375" style="1" customWidth="1"/>
    <col min="4" max="4" width="17.85546875" style="1" customWidth="1"/>
    <col min="5" max="5" width="14.85546875" style="1" customWidth="1"/>
    <col min="6" max="6" width="27.28515625" style="1" customWidth="1"/>
    <col min="7" max="16384" width="9.140625" style="1"/>
  </cols>
  <sheetData>
    <row r="2" spans="1:5" ht="46.5" customHeight="1" x14ac:dyDescent="0.25">
      <c r="A2" s="29" t="s">
        <v>77</v>
      </c>
      <c r="B2" s="29"/>
      <c r="C2" s="29"/>
      <c r="D2" s="29"/>
      <c r="E2" s="29"/>
    </row>
    <row r="4" spans="1:5" ht="55.5" customHeight="1" x14ac:dyDescent="0.25">
      <c r="A4" s="2" t="s">
        <v>0</v>
      </c>
      <c r="B4" s="2" t="s">
        <v>1</v>
      </c>
      <c r="C4" s="2" t="s">
        <v>2</v>
      </c>
      <c r="D4" s="2" t="s">
        <v>13</v>
      </c>
      <c r="E4" s="2" t="s">
        <v>3</v>
      </c>
    </row>
    <row r="5" spans="1:5" ht="29.25" customHeight="1" x14ac:dyDescent="0.25">
      <c r="A5" s="5">
        <v>1</v>
      </c>
      <c r="B5" s="6" t="s">
        <v>4</v>
      </c>
      <c r="C5" s="6" t="s">
        <v>5</v>
      </c>
      <c r="D5" s="6" t="s">
        <v>20</v>
      </c>
      <c r="E5" s="33">
        <f>'доходы за 2022'!D18</f>
        <v>60000</v>
      </c>
    </row>
    <row r="6" spans="1:5" ht="31.5" x14ac:dyDescent="0.25">
      <c r="A6" s="5">
        <v>2</v>
      </c>
      <c r="B6" s="6" t="s">
        <v>6</v>
      </c>
      <c r="C6" s="6" t="s">
        <v>9</v>
      </c>
      <c r="D6" s="6" t="s">
        <v>20</v>
      </c>
      <c r="E6" s="33">
        <f>'доходы за 2022'!D3</f>
        <v>99912.719999999987</v>
      </c>
    </row>
    <row r="7" spans="1:5" ht="31.5" x14ac:dyDescent="0.25">
      <c r="A7" s="5">
        <v>3</v>
      </c>
      <c r="B7" s="6" t="s">
        <v>7</v>
      </c>
      <c r="C7" s="6" t="s">
        <v>15</v>
      </c>
      <c r="D7" s="6" t="s">
        <v>14</v>
      </c>
      <c r="E7" s="33">
        <f>10500+8334.15</f>
        <v>18834.150000000001</v>
      </c>
    </row>
    <row r="8" spans="1:5" ht="31.5" x14ac:dyDescent="0.25">
      <c r="A8" s="5">
        <v>4</v>
      </c>
      <c r="B8" s="6" t="s">
        <v>7</v>
      </c>
      <c r="C8" s="6" t="s">
        <v>8</v>
      </c>
      <c r="D8" s="7" t="s">
        <v>76</v>
      </c>
      <c r="E8" s="33">
        <f>20097.29</f>
        <v>20097.29</v>
      </c>
    </row>
    <row r="9" spans="1:5" ht="31.5" x14ac:dyDescent="0.25">
      <c r="A9" s="5">
        <v>5</v>
      </c>
      <c r="B9" s="6" t="s">
        <v>16</v>
      </c>
      <c r="C9" s="6" t="s">
        <v>17</v>
      </c>
      <c r="D9" s="7" t="s">
        <v>18</v>
      </c>
      <c r="E9" s="33">
        <f>1422.58+710.33</f>
        <v>2132.91</v>
      </c>
    </row>
    <row r="10" spans="1:5" ht="31.5" x14ac:dyDescent="0.25">
      <c r="A10" s="5">
        <v>6</v>
      </c>
      <c r="B10" s="6" t="s">
        <v>4</v>
      </c>
      <c r="C10" s="6" t="s">
        <v>19</v>
      </c>
      <c r="D10" s="6" t="s">
        <v>20</v>
      </c>
      <c r="E10" s="33">
        <v>46000</v>
      </c>
    </row>
    <row r="11" spans="1:5" ht="31.5" x14ac:dyDescent="0.25">
      <c r="A11" s="5">
        <v>7</v>
      </c>
      <c r="B11" s="6" t="s">
        <v>73</v>
      </c>
      <c r="C11" s="6" t="s">
        <v>74</v>
      </c>
      <c r="D11" s="6" t="s">
        <v>75</v>
      </c>
      <c r="E11" s="33">
        <f>2504.46+680.54+186097.92</f>
        <v>189282.92</v>
      </c>
    </row>
    <row r="12" spans="1:5" x14ac:dyDescent="0.25">
      <c r="A12" s="30" t="s">
        <v>10</v>
      </c>
      <c r="B12" s="30"/>
      <c r="C12" s="30"/>
      <c r="D12" s="30"/>
      <c r="E12" s="9">
        <f>SUM(E5:E11)</f>
        <v>436259.99</v>
      </c>
    </row>
    <row r="13" spans="1:5" x14ac:dyDescent="0.25">
      <c r="C13" s="3"/>
      <c r="D13" s="3"/>
      <c r="E13" s="8"/>
    </row>
    <row r="14" spans="1:5" x14ac:dyDescent="0.25">
      <c r="D14" s="3"/>
      <c r="E14" s="28"/>
    </row>
    <row r="15" spans="1:5" ht="44.25" customHeight="1" x14ac:dyDescent="0.25">
      <c r="A15" s="31" t="s">
        <v>78</v>
      </c>
      <c r="B15" s="32"/>
      <c r="C15" s="32"/>
      <c r="D15" s="32"/>
      <c r="E15" s="32"/>
    </row>
    <row r="19" spans="1:1" x14ac:dyDescent="0.25">
      <c r="A19" s="4" t="s">
        <v>11</v>
      </c>
    </row>
    <row r="20" spans="1:1" x14ac:dyDescent="0.25">
      <c r="A20" s="4" t="s">
        <v>12</v>
      </c>
    </row>
  </sheetData>
  <mergeCells count="3">
    <mergeCell ref="A2:E2"/>
    <mergeCell ref="A12:D12"/>
    <mergeCell ref="A15:E15"/>
  </mergeCells>
  <pageMargins left="1.1811023622047245" right="0.27559055118110237" top="0.3937007874015748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доходы за 2022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2025-02-10T07:59:04Z</dcterms:modified>
</cp:coreProperties>
</file>